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548" windowWidth="12120" windowHeight="1236" activeTab="0"/>
  </bookViews>
  <sheets>
    <sheet name="АИП" sheetId="1" r:id="rId1"/>
  </sheets>
  <definedNames>
    <definedName name="_xlnm.Print_Titles" localSheetId="0">'АИП'!$12:$15</definedName>
    <definedName name="_xlnm.Print_Area" localSheetId="0">'АИП'!$A$1:$M$55</definedName>
  </definedNames>
  <calcPr fullCalcOnLoad="1"/>
</workbook>
</file>

<file path=xl/sharedStrings.xml><?xml version="1.0" encoding="utf-8"?>
<sst xmlns="http://schemas.openxmlformats.org/spreadsheetml/2006/main" count="146" uniqueCount="93">
  <si>
    <t>Наименование объектов</t>
  </si>
  <si>
    <t>Источники финансирования</t>
  </si>
  <si>
    <t>Раздел и подраздел классификации расходов бюджета</t>
  </si>
  <si>
    <t xml:space="preserve">ВСЕГО по АИП </t>
  </si>
  <si>
    <t>Корректировка, подготовка проектно - сметной документации для участия администрации г. Твери в конкурсах на право получения денежных средств из федерального и регионального бюджета. Подготовка конкурсной документации для проведения муниципальных конкурсов. Проведение государственной экспертизы, подготовка документов по формированию инвестиционных заявок по объектам капитального строительства, планируемым к включению в инвестиционные программы. Изготовление технических и кадастровых паспортов, технологическое подключение, межевание и землеустроительные работы</t>
  </si>
  <si>
    <t>тыс.руб.</t>
  </si>
  <si>
    <t>0412</t>
  </si>
  <si>
    <t>к решению Тверской городской Думы</t>
  </si>
  <si>
    <t>Всего</t>
  </si>
  <si>
    <t>0702</t>
  </si>
  <si>
    <t>0409</t>
  </si>
  <si>
    <t>1004</t>
  </si>
  <si>
    <t>0701</t>
  </si>
  <si>
    <t>Средняя общеобразовательная школа на 1224 места в микрорайоне «Радужный»</t>
  </si>
  <si>
    <t>Строительство (приобретение), долевое участие в строительстве жилых помещений для малоимущих многодетных семей, нуждающихся в улучшении жилищных условий</t>
  </si>
  <si>
    <t>0501</t>
  </si>
  <si>
    <t>Обеспечение инженерной инфраструктурой земельных участков, подлежащих предоставлению для жилищного строительства семьям, имеющим трех и более детей в деревне Езвино Бурашевского сельского поселения Калининского района Тверской области (в т.ч. ПИР)</t>
  </si>
  <si>
    <t>Средняя общеобразовательная школа на 1224 места в микрорайоне «Южный»</t>
  </si>
  <si>
    <t>Бюджето-
получатель</t>
  </si>
  <si>
    <t xml:space="preserve">Бюджет
города </t>
  </si>
  <si>
    <t>Межбюд-жетные трансферты</t>
  </si>
  <si>
    <t>2019 год</t>
  </si>
  <si>
    <t>2020 год</t>
  </si>
  <si>
    <t>2021 год</t>
  </si>
  <si>
    <t>ДЖКХиС</t>
  </si>
  <si>
    <t>Школа-детский сад на 560 ученических и 80 детских мест в г. Твери, микрорайон  «Юность»</t>
  </si>
  <si>
    <t>№ п/п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</si>
  <si>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</si>
  <si>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</si>
  <si>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</si>
  <si>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</si>
  <si>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</si>
  <si>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</si>
  <si>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</si>
  <si>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</si>
  <si>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</si>
  <si>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</si>
  <si>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ДДХБиТ</t>
  </si>
  <si>
    <t>2.5.</t>
  </si>
  <si>
    <t>2.6.</t>
  </si>
  <si>
    <t>2.7.</t>
  </si>
  <si>
    <t>2.8.</t>
  </si>
  <si>
    <t xml:space="preserve">III. Муниципальная программа «Обеспечение доступным жильем населения города Твери» </t>
  </si>
  <si>
    <t>3.1.</t>
  </si>
  <si>
    <t>3.2.</t>
  </si>
  <si>
    <t>4.1.</t>
  </si>
  <si>
    <t>0502</t>
  </si>
  <si>
    <t>5.1.</t>
  </si>
  <si>
    <t>5.2.</t>
  </si>
  <si>
    <t>0503</t>
  </si>
  <si>
    <t>6.1.</t>
  </si>
  <si>
    <t>Новое кладбище (в т.ч. ПИР)</t>
  </si>
  <si>
    <t>Непрограммная часть</t>
  </si>
  <si>
    <t>I. Муниципальная программа «Развитие образования города Твери»</t>
  </si>
  <si>
    <t xml:space="preserve"> </t>
  </si>
  <si>
    <t>II. Муниципальная программа «Дорожное хозяйство и общественный транспорт города Твери»</t>
  </si>
  <si>
    <t xml:space="preserve">IV. Муниципальная программа «Коммунальное хозяйство города Твери» </t>
  </si>
  <si>
    <t xml:space="preserve">VI. Другие вопросы в области национальной экономики </t>
  </si>
  <si>
    <t>Программная часть</t>
  </si>
  <si>
    <t>Кладбище «Заволжское» (в т.ч. ПИР)</t>
  </si>
  <si>
    <t>ДДХБиТ,
ДЖКХиС</t>
  </si>
  <si>
    <t>Проезд от Краснофлотской набережной к гребной базе ГБУ ДО «СДЮСШОР по видам гребли имени олимпийской чемпионки Антонины Серединой» (в т.ч. ПИР)</t>
  </si>
  <si>
    <t xml:space="preserve">V. Муниципальная программа «Формирование современной городской среды» </t>
  </si>
  <si>
    <t>Используемые сокращения:</t>
  </si>
  <si>
    <t>ДЖКХиС - Департамент жилищно-коммунального хозяйства, жилищной политики и строительства администрации города Твери</t>
  </si>
  <si>
    <t>ДДХБиТ - Департамент дорожного хозяйства, благоустройства и транспорта администрации города Твери</t>
  </si>
  <si>
    <t>Детский сад на 150 мест, г. Тверь, по ул. Планерная - 
1-й пер. Вагонников (в т.ч. ПИР)</t>
  </si>
  <si>
    <t xml:space="preserve">Детский сад на 100 мест в микрорайоне «Южный», 
г. Тверь, Октябрьский проспект  </t>
  </si>
  <si>
    <t>Строительство мостового перехода через реку Волга в 
г. Твери (Западный мост) (в т.ч. ПИР)</t>
  </si>
  <si>
    <t xml:space="preserve">Строительство автодороги по ул. Луначарского на участке от пл. Конституции до ул. 2-я Красина в г. Твери (в т.ч. ПИР) </t>
  </si>
  <si>
    <t xml:space="preserve">Реконструкция автомобильной дороги  Бежецкое шоссе на участке от Затверецкого бульвара до ул.Богородицерождественская (в т.ч. ПИР) </t>
  </si>
  <si>
    <t xml:space="preserve">Реконструкция  автодороги Бежецкое шоссе на участке от ул. Богородицерождественская до границы города Твери (в т.ч. ПИР) </t>
  </si>
  <si>
    <t>Адресная инвестиционная программа города Твери на 2019 год и на плановый период 2020 и 2021 годов</t>
  </si>
  <si>
    <t>от  21.12.2018 № 307</t>
  </si>
  <si>
    <t>1.7.</t>
  </si>
  <si>
    <t>Детский сад на 190 мест, г. Тверь, Московский район, ул. Склизкова</t>
  </si>
  <si>
    <t>ПИР - проектно-изыскательские работы.».</t>
  </si>
  <si>
    <t xml:space="preserve"> «Приложение 12</t>
  </si>
  <si>
    <t>5.3.</t>
  </si>
  <si>
    <t>Пешеходный мост через р.Тьмака в г.Твери Тверской области</t>
  </si>
  <si>
    <t>Приобретение, долевое участие в строительстве жилых помещений за счет средств областного бюджетов для детей-сирот, детей, оставшихся без попечения родителей</t>
  </si>
  <si>
    <t xml:space="preserve">Реконструкция Московского шоссе (въезд в город). Пусковые комплексы 2, 3, 4 (в т.ч. ПИР) </t>
  </si>
  <si>
    <t xml:space="preserve">Реконструкция автодороги Бурашевское шоссе на участке от путепровода через Октябрьскую ж/д до автодороги М-10 (в т.ч. ПИР) </t>
  </si>
  <si>
    <t>Реконструкция улицы Жигарева  на участке от Смоленского пер. до ул. А.Дементьева (в т.ч. ПИР)</t>
  </si>
  <si>
    <t>Средняя общеобразовательная школа на 1224 места в микрорайоне «Брусилово»</t>
  </si>
  <si>
    <t>от _______ 2019 № ___</t>
  </si>
  <si>
    <t>4.2.</t>
  </si>
  <si>
    <t>4.3.</t>
  </si>
  <si>
    <t>Реконструкция блока биологической очистки очистных сооружений канализации города Твери</t>
  </si>
  <si>
    <t>Модернизация нитки водовода от Тверецкого водозабора до дюкера Восточного моста с Ду600 на Ду800, протяженностью 7 500 м</t>
  </si>
  <si>
    <t>1.8</t>
  </si>
  <si>
    <t xml:space="preserve">Приложение 6 </t>
  </si>
  <si>
    <t>Детский сад на 190 мест, г. Тверь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</si>
</sst>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#,##0.0_ ;\-#,##0.0\ "/>
    <numFmt numFmtId="180" formatCode="_-* #,##0.00_-;\-* #,##0.00_-;_-* &quot;-&quot;??_-;_-@_-"/>
  </numFmts>
  <fonts count="51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4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trike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2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2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2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2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2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2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32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32" fillId="2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2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2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32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4" borderId="0" applyNumberFormat="0" applyBorder="0" applyAlignment="0" applyProtection="0"/>
    <xf numFmtId="0" fontId="5" fillId="29" borderId="0" applyNumberFormat="0" applyBorder="0" applyAlignment="0" applyProtection="0"/>
    <xf numFmtId="0" fontId="33" fillId="25" borderId="0" applyNumberFormat="0" applyBorder="0" applyAlignment="0" applyProtection="0"/>
    <xf numFmtId="0" fontId="5" fillId="21" borderId="0" applyNumberFormat="0" applyBorder="0" applyAlignment="0" applyProtection="0"/>
    <xf numFmtId="0" fontId="33" fillId="30" borderId="0" applyNumberFormat="0" applyBorder="0" applyAlignment="0" applyProtection="0"/>
    <xf numFmtId="0" fontId="5" fillId="16" borderId="0" applyNumberFormat="0" applyBorder="0" applyAlignment="0" applyProtection="0"/>
    <xf numFmtId="0" fontId="33" fillId="31" borderId="0" applyNumberFormat="0" applyBorder="0" applyAlignment="0" applyProtection="0"/>
    <xf numFmtId="0" fontId="5" fillId="26" borderId="0" applyNumberFormat="0" applyBorder="0" applyAlignment="0" applyProtection="0"/>
    <xf numFmtId="0" fontId="33" fillId="27" borderId="0" applyNumberFormat="0" applyBorder="0" applyAlignment="0" applyProtection="0"/>
    <xf numFmtId="0" fontId="5" fillId="32" borderId="0" applyNumberFormat="0" applyBorder="0" applyAlignment="0" applyProtection="0"/>
    <xf numFmtId="0" fontId="33" fillId="33" borderId="0" applyNumberFormat="0" applyBorder="0" applyAlignment="0" applyProtection="0"/>
    <xf numFmtId="0" fontId="5" fillId="28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1" borderId="1" applyNumberFormat="0" applyAlignment="0" applyProtection="0"/>
    <xf numFmtId="0" fontId="35" fillId="41" borderId="1" applyNumberFormat="0" applyAlignment="0" applyProtection="0"/>
    <xf numFmtId="0" fontId="36" fillId="42" borderId="2" applyNumberFormat="0" applyAlignment="0" applyProtection="0"/>
    <xf numFmtId="0" fontId="36" fillId="42" borderId="2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44" borderId="1" applyNumberFormat="0" applyAlignment="0" applyProtection="0"/>
    <xf numFmtId="0" fontId="42" fillId="44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5" fillId="41" borderId="7" applyNumberFormat="0" applyAlignment="0" applyProtection="0"/>
    <xf numFmtId="0" fontId="45" fillId="41" borderId="7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5" fillId="46" borderId="0" applyNumberFormat="0" applyBorder="0" applyAlignment="0" applyProtection="0"/>
    <xf numFmtId="0" fontId="33" fillId="35" borderId="0" applyNumberFormat="0" applyBorder="0" applyAlignment="0" applyProtection="0"/>
    <xf numFmtId="0" fontId="5" fillId="47" borderId="0" applyNumberFormat="0" applyBorder="0" applyAlignment="0" applyProtection="0"/>
    <xf numFmtId="0" fontId="33" fillId="36" borderId="0" applyNumberFormat="0" applyBorder="0" applyAlignment="0" applyProtection="0"/>
    <xf numFmtId="0" fontId="5" fillId="48" borderId="0" applyNumberFormat="0" applyBorder="0" applyAlignment="0" applyProtection="0"/>
    <xf numFmtId="0" fontId="33" fillId="37" borderId="0" applyNumberFormat="0" applyBorder="0" applyAlignment="0" applyProtection="0"/>
    <xf numFmtId="0" fontId="5" fillId="26" borderId="0" applyNumberFormat="0" applyBorder="0" applyAlignment="0" applyProtection="0"/>
    <xf numFmtId="0" fontId="33" fillId="38" borderId="0" applyNumberFormat="0" applyBorder="0" applyAlignment="0" applyProtection="0"/>
    <xf numFmtId="0" fontId="5" fillId="32" borderId="0" applyNumberFormat="0" applyBorder="0" applyAlignment="0" applyProtection="0"/>
    <xf numFmtId="0" fontId="33" fillId="39" borderId="0" applyNumberFormat="0" applyBorder="0" applyAlignment="0" applyProtection="0"/>
    <xf numFmtId="0" fontId="5" fillId="49" borderId="0" applyNumberFormat="0" applyBorder="0" applyAlignment="0" applyProtection="0"/>
    <xf numFmtId="0" fontId="42" fillId="44" borderId="1" applyNumberFormat="0" applyAlignment="0" applyProtection="0"/>
    <xf numFmtId="0" fontId="6" fillId="13" borderId="9" applyNumberFormat="0" applyAlignment="0" applyProtection="0"/>
    <xf numFmtId="0" fontId="45" fillId="41" borderId="7" applyNumberFormat="0" applyAlignment="0" applyProtection="0"/>
    <xf numFmtId="0" fontId="7" fillId="50" borderId="10" applyNumberFormat="0" applyAlignment="0" applyProtection="0"/>
    <xf numFmtId="0" fontId="35" fillId="41" borderId="1" applyNumberFormat="0" applyAlignment="0" applyProtection="0"/>
    <xf numFmtId="0" fontId="8" fillId="50" borderId="9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9" fillId="0" borderId="11" applyNumberFormat="0" applyFill="0" applyAlignment="0" applyProtection="0"/>
    <xf numFmtId="0" fontId="40" fillId="0" borderId="4" applyNumberFormat="0" applyFill="0" applyAlignment="0" applyProtection="0"/>
    <xf numFmtId="0" fontId="10" fillId="0" borderId="12" applyNumberFormat="0" applyFill="0" applyAlignment="0" applyProtection="0"/>
    <xf numFmtId="0" fontId="41" fillId="0" borderId="5" applyNumberFormat="0" applyFill="0" applyAlignment="0" applyProtection="0"/>
    <xf numFmtId="0" fontId="1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12" fillId="0" borderId="14" applyNumberFormat="0" applyFill="0" applyAlignment="0" applyProtection="0"/>
    <xf numFmtId="0" fontId="36" fillId="42" borderId="2" applyNumberFormat="0" applyAlignment="0" applyProtection="0"/>
    <xf numFmtId="0" fontId="13" fillId="51" borderId="15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15" fillId="5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1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3" borderId="16" applyNumberFormat="0" applyFont="0" applyAlignment="0" applyProtection="0"/>
    <xf numFmtId="0" fontId="4" fillId="53" borderId="16" applyNumberFormat="0" applyFont="0" applyAlignment="0" applyProtection="0"/>
    <xf numFmtId="0" fontId="0" fillId="54" borderId="17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18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43" borderId="0" applyNumberFormat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6" fillId="0" borderId="0" xfId="0" applyFont="1" applyAlignment="1">
      <alignment/>
    </xf>
    <xf numFmtId="177" fontId="23" fillId="0" borderId="19" xfId="0" applyNumberFormat="1" applyFont="1" applyBorder="1" applyAlignment="1">
      <alignment horizontal="right" wrapText="1"/>
    </xf>
    <xf numFmtId="177" fontId="27" fillId="55" borderId="19" xfId="0" applyNumberFormat="1" applyFont="1" applyFill="1" applyBorder="1" applyAlignment="1">
      <alignment horizontal="right" wrapText="1"/>
    </xf>
    <xf numFmtId="0" fontId="26" fillId="0" borderId="19" xfId="0" applyFont="1" applyBorder="1" applyAlignment="1">
      <alignment horizontal="right" wrapText="1"/>
    </xf>
    <xf numFmtId="177" fontId="23" fillId="0" borderId="19" xfId="0" applyNumberFormat="1" applyFont="1" applyFill="1" applyBorder="1" applyAlignment="1">
      <alignment horizontal="right" wrapText="1"/>
    </xf>
    <xf numFmtId="0" fontId="26" fillId="56" borderId="0" xfId="0" applyFont="1" applyFill="1" applyAlignment="1">
      <alignment/>
    </xf>
    <xf numFmtId="0" fontId="27" fillId="55" borderId="19" xfId="0" applyFont="1" applyFill="1" applyBorder="1" applyAlignment="1">
      <alignment horizontal="left" wrapText="1"/>
    </xf>
    <xf numFmtId="177" fontId="23" fillId="55" borderId="19" xfId="0" applyNumberFormat="1" applyFont="1" applyFill="1" applyBorder="1" applyAlignment="1">
      <alignment horizontal="center" wrapText="1"/>
    </xf>
    <xf numFmtId="0" fontId="23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horizontal="center" wrapText="1"/>
    </xf>
    <xf numFmtId="177" fontId="27" fillId="0" borderId="19" xfId="0" applyNumberFormat="1" applyFont="1" applyBorder="1" applyAlignment="1">
      <alignment horizontal="right" wrapText="1"/>
    </xf>
    <xf numFmtId="49" fontId="23" fillId="0" borderId="19" xfId="0" applyNumberFormat="1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23" fillId="0" borderId="19" xfId="182" applyFont="1" applyFill="1" applyBorder="1" applyAlignment="1">
      <alignment horizontal="left" wrapText="1"/>
      <protection/>
    </xf>
    <xf numFmtId="0" fontId="23" fillId="56" borderId="19" xfId="182" applyFont="1" applyFill="1" applyBorder="1" applyAlignment="1">
      <alignment horizontal="left" wrapText="1"/>
      <protection/>
    </xf>
    <xf numFmtId="49" fontId="27" fillId="55" borderId="19" xfId="0" applyNumberFormat="1" applyFont="1" applyFill="1" applyBorder="1" applyAlignment="1">
      <alignment horizontal="center" wrapText="1"/>
    </xf>
    <xf numFmtId="0" fontId="27" fillId="55" borderId="19" xfId="0" applyFont="1" applyFill="1" applyBorder="1" applyAlignment="1">
      <alignment horizontal="center" wrapText="1"/>
    </xf>
    <xf numFmtId="0" fontId="23" fillId="0" borderId="19" xfId="0" applyNumberFormat="1" applyFont="1" applyFill="1" applyBorder="1" applyAlignment="1">
      <alignment horizontal="center"/>
    </xf>
    <xf numFmtId="0" fontId="23" fillId="55" borderId="19" xfId="0" applyFont="1" applyFill="1" applyBorder="1" applyAlignment="1">
      <alignment horizontal="center" wrapText="1"/>
    </xf>
    <xf numFmtId="0" fontId="23" fillId="56" borderId="19" xfId="0" applyFont="1" applyFill="1" applyBorder="1" applyAlignment="1">
      <alignment horizontal="center" wrapText="1"/>
    </xf>
    <xf numFmtId="177" fontId="29" fillId="0" borderId="19" xfId="0" applyNumberFormat="1" applyFont="1" applyBorder="1" applyAlignment="1">
      <alignment horizontal="right" wrapText="1"/>
    </xf>
    <xf numFmtId="0" fontId="27" fillId="0" borderId="19" xfId="0" applyFont="1" applyBorder="1" applyAlignment="1">
      <alignment horizontal="center" wrapText="1"/>
    </xf>
    <xf numFmtId="0" fontId="27" fillId="0" borderId="19" xfId="0" applyFont="1" applyBorder="1" applyAlignment="1">
      <alignment horizontal="left" wrapText="1"/>
    </xf>
    <xf numFmtId="0" fontId="27" fillId="0" borderId="0" xfId="0" applyFont="1" applyBorder="1" applyAlignment="1">
      <alignment horizont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177" fontId="27" fillId="0" borderId="0" xfId="0" applyNumberFormat="1" applyFont="1" applyFill="1" applyBorder="1" applyAlignment="1">
      <alignment horizontal="right"/>
    </xf>
    <xf numFmtId="177" fontId="0" fillId="0" borderId="0" xfId="0" applyNumberFormat="1" applyFont="1" applyBorder="1" applyAlignment="1">
      <alignment horizontal="center" vertical="center" wrapText="1"/>
    </xf>
    <xf numFmtId="177" fontId="23" fillId="55" borderId="19" xfId="0" applyNumberFormat="1" applyFont="1" applyFill="1" applyBorder="1" applyAlignment="1">
      <alignment horizontal="right" wrapText="1"/>
    </xf>
    <xf numFmtId="0" fontId="26" fillId="55" borderId="19" xfId="0" applyFont="1" applyFill="1" applyBorder="1" applyAlignment="1">
      <alignment horizontal="right" wrapText="1"/>
    </xf>
    <xf numFmtId="177" fontId="29" fillId="55" borderId="19" xfId="0" applyNumberFormat="1" applyFont="1" applyFill="1" applyBorder="1" applyAlignment="1">
      <alignment horizontal="right" wrapText="1"/>
    </xf>
    <xf numFmtId="177" fontId="23" fillId="56" borderId="19" xfId="0" applyNumberFormat="1" applyFont="1" applyFill="1" applyBorder="1" applyAlignment="1">
      <alignment horizontal="right" wrapText="1"/>
    </xf>
    <xf numFmtId="49" fontId="23" fillId="0" borderId="19" xfId="0" applyNumberFormat="1" applyFont="1" applyBorder="1" applyAlignment="1">
      <alignment horizontal="center"/>
    </xf>
    <xf numFmtId="0" fontId="1" fillId="55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7" fillId="56" borderId="19" xfId="182" applyFont="1" applyFill="1" applyBorder="1" applyAlignment="1">
      <alignment horizontal="center" wrapText="1"/>
      <protection/>
    </xf>
    <xf numFmtId="0" fontId="28" fillId="0" borderId="19" xfId="0" applyFont="1" applyBorder="1" applyAlignment="1">
      <alignment horizontal="center"/>
    </xf>
    <xf numFmtId="0" fontId="23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55" borderId="19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/>
    </xf>
    <xf numFmtId="49" fontId="23" fillId="0" borderId="19" xfId="182" applyNumberFormat="1" applyFont="1" applyFill="1" applyBorder="1" applyAlignment="1">
      <alignment horizontal="left" wrapText="1"/>
      <protection/>
    </xf>
  </cellXfs>
  <cellStyles count="2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1 3" xfId="29"/>
    <cellStyle name="20% - Акцент2" xfId="30"/>
    <cellStyle name="20% - Акцент2 2" xfId="31"/>
    <cellStyle name="20% - Акцент2 3" xfId="32"/>
    <cellStyle name="20% - Акцент3" xfId="33"/>
    <cellStyle name="20% - Акцент3 2" xfId="34"/>
    <cellStyle name="20% - Акцент3 3" xfId="35"/>
    <cellStyle name="20% - Акцент4" xfId="36"/>
    <cellStyle name="20% - Акцент4 2" xfId="37"/>
    <cellStyle name="20% - Акцент4 3" xfId="38"/>
    <cellStyle name="20% - Акцент5" xfId="39"/>
    <cellStyle name="20% - Акцент5 2" xfId="40"/>
    <cellStyle name="20% - Акцент5 3" xfId="41"/>
    <cellStyle name="20% - Акцент6" xfId="42"/>
    <cellStyle name="20% - Акцент6 2" xfId="43"/>
    <cellStyle name="20% - Акцент6 3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Акцент1" xfId="57"/>
    <cellStyle name="40% - Акцент1 2" xfId="58"/>
    <cellStyle name="40% - Акцент1 3" xfId="59"/>
    <cellStyle name="40% - Акцент2" xfId="60"/>
    <cellStyle name="40% - Акцент2 2" xfId="61"/>
    <cellStyle name="40% - Акцент2 3" xfId="62"/>
    <cellStyle name="40% - Акцент3" xfId="63"/>
    <cellStyle name="40% - Акцент3 2" xfId="64"/>
    <cellStyle name="40% - Акцент3 3" xfId="65"/>
    <cellStyle name="40% - Акцент4" xfId="66"/>
    <cellStyle name="40% - Акцент4 2" xfId="67"/>
    <cellStyle name="40% - Акцент4 3" xfId="68"/>
    <cellStyle name="40% - Акцент5" xfId="69"/>
    <cellStyle name="40% - Акцент5 2" xfId="70"/>
    <cellStyle name="40% - Акцент5 3" xfId="71"/>
    <cellStyle name="40% - Акцент6" xfId="72"/>
    <cellStyle name="40% - Акцент6 2" xfId="73"/>
    <cellStyle name="40% - Акцент6 3" xfId="74"/>
    <cellStyle name="60% - Accent1" xfId="75"/>
    <cellStyle name="60% - Accent1 2" xfId="76"/>
    <cellStyle name="60% - Accent2" xfId="77"/>
    <cellStyle name="60% - Accent2 2" xfId="78"/>
    <cellStyle name="60% - Accent3" xfId="79"/>
    <cellStyle name="60% - Accent3 2" xfId="80"/>
    <cellStyle name="60% - Accent4" xfId="81"/>
    <cellStyle name="60% - Accent4 2" xfId="82"/>
    <cellStyle name="60% - Accent5" xfId="83"/>
    <cellStyle name="60% - Accent5 2" xfId="84"/>
    <cellStyle name="60% - Accent6" xfId="85"/>
    <cellStyle name="60% - Accent6 2" xfId="86"/>
    <cellStyle name="60% - Акцент1" xfId="87"/>
    <cellStyle name="60% - Акцент1 2" xfId="88"/>
    <cellStyle name="60% - Акцент2" xfId="89"/>
    <cellStyle name="60% - Акцент2 2" xfId="90"/>
    <cellStyle name="60% - Акцент3" xfId="91"/>
    <cellStyle name="60% - Акцент3 2" xfId="92"/>
    <cellStyle name="60% - Акцент4" xfId="93"/>
    <cellStyle name="60% - Акцент4 2" xfId="94"/>
    <cellStyle name="60% - Акцент5" xfId="95"/>
    <cellStyle name="60% - Акцент5 2" xfId="96"/>
    <cellStyle name="60% - Акцент6" xfId="97"/>
    <cellStyle name="60% - Акцент6 2" xfId="98"/>
    <cellStyle name="Accent1" xfId="99"/>
    <cellStyle name="Accent1 2" xfId="100"/>
    <cellStyle name="Accent2" xfId="101"/>
    <cellStyle name="Accent2 2" xfId="102"/>
    <cellStyle name="Accent3" xfId="103"/>
    <cellStyle name="Accent3 2" xfId="104"/>
    <cellStyle name="Accent4" xfId="105"/>
    <cellStyle name="Accent4 2" xfId="106"/>
    <cellStyle name="Accent5" xfId="107"/>
    <cellStyle name="Accent5 2" xfId="108"/>
    <cellStyle name="Accent6" xfId="109"/>
    <cellStyle name="Accent6 2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Explanatory Text" xfId="117"/>
    <cellStyle name="Explanatory Text 2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Input" xfId="129"/>
    <cellStyle name="Input 2" xfId="130"/>
    <cellStyle name="Linked Cell" xfId="131"/>
    <cellStyle name="Linked Cell 2" xfId="132"/>
    <cellStyle name="Neutral" xfId="133"/>
    <cellStyle name="Neutral 2" xfId="134"/>
    <cellStyle name="Output" xfId="135"/>
    <cellStyle name="Output 2" xfId="136"/>
    <cellStyle name="Title" xfId="137"/>
    <cellStyle name="Title 2" xfId="138"/>
    <cellStyle name="Total" xfId="139"/>
    <cellStyle name="Total 2" xfId="140"/>
    <cellStyle name="Warning Text" xfId="141"/>
    <cellStyle name="Warning Text 2" xfId="142"/>
    <cellStyle name="Акцент1" xfId="143"/>
    <cellStyle name="Акцент1 2" xfId="144"/>
    <cellStyle name="Акцент2" xfId="145"/>
    <cellStyle name="Акцент2 2" xfId="146"/>
    <cellStyle name="Акцент3" xfId="147"/>
    <cellStyle name="Акцент3 2" xfId="148"/>
    <cellStyle name="Акцент4" xfId="149"/>
    <cellStyle name="Акцент4 2" xfId="150"/>
    <cellStyle name="Акцент5" xfId="151"/>
    <cellStyle name="Акцент5 2" xfId="152"/>
    <cellStyle name="Акцент6" xfId="153"/>
    <cellStyle name="Акцент6 2" xfId="154"/>
    <cellStyle name="Ввод " xfId="155"/>
    <cellStyle name="Ввод  2" xfId="156"/>
    <cellStyle name="Вывод" xfId="157"/>
    <cellStyle name="Вывод 2" xfId="158"/>
    <cellStyle name="Вычисление" xfId="159"/>
    <cellStyle name="Вычисление 2" xfId="160"/>
    <cellStyle name="Hyperlink" xfId="161"/>
    <cellStyle name="Currency" xfId="162"/>
    <cellStyle name="Currency [0]" xfId="163"/>
    <cellStyle name="Денежный 2" xfId="164"/>
    <cellStyle name="Заголовок 1" xfId="165"/>
    <cellStyle name="Заголовок 1 2" xfId="166"/>
    <cellStyle name="Заголовок 2" xfId="167"/>
    <cellStyle name="Заголовок 2 2" xfId="168"/>
    <cellStyle name="Заголовок 3" xfId="169"/>
    <cellStyle name="Заголовок 3 2" xfId="170"/>
    <cellStyle name="Заголовок 4" xfId="171"/>
    <cellStyle name="Заголовок 4 2" xfId="172"/>
    <cellStyle name="Итог" xfId="173"/>
    <cellStyle name="Итог 2" xfId="174"/>
    <cellStyle name="Контрольная ячейка" xfId="175"/>
    <cellStyle name="Контрольная ячейка 2" xfId="176"/>
    <cellStyle name="Название" xfId="177"/>
    <cellStyle name="Название 2" xfId="178"/>
    <cellStyle name="Нейтральный" xfId="179"/>
    <cellStyle name="Нейтральный 2" xfId="180"/>
    <cellStyle name="Обычный 10" xfId="181"/>
    <cellStyle name="Обычный 2" xfId="182"/>
    <cellStyle name="Обычный 2 2" xfId="183"/>
    <cellStyle name="Обычный 2 2 2" xfId="184"/>
    <cellStyle name="Обычный 2 3" xfId="185"/>
    <cellStyle name="Обычный 2_Лист1" xfId="186"/>
    <cellStyle name="Обычный 3" xfId="187"/>
    <cellStyle name="Обычный 3 2" xfId="188"/>
    <cellStyle name="Обычный 4" xfId="189"/>
    <cellStyle name="Обычный 4 2" xfId="190"/>
    <cellStyle name="Обычный 5" xfId="191"/>
    <cellStyle name="Обычный 6" xfId="192"/>
    <cellStyle name="Обычный 7" xfId="193"/>
    <cellStyle name="Обычный 8" xfId="194"/>
    <cellStyle name="Обычный 9" xfId="195"/>
    <cellStyle name="Followed Hyperlink" xfId="196"/>
    <cellStyle name="Плохой" xfId="197"/>
    <cellStyle name="Плохой 2" xfId="198"/>
    <cellStyle name="Пояснение" xfId="199"/>
    <cellStyle name="Пояснение 2" xfId="200"/>
    <cellStyle name="Примечание" xfId="201"/>
    <cellStyle name="Примечание 2" xfId="202"/>
    <cellStyle name="Примечание 3" xfId="203"/>
    <cellStyle name="Percent" xfId="204"/>
    <cellStyle name="Связанная ячейка" xfId="205"/>
    <cellStyle name="Связанная ячейка 2" xfId="206"/>
    <cellStyle name="Текст предупреждения" xfId="207"/>
    <cellStyle name="Текст предупреждения 2" xfId="208"/>
    <cellStyle name="Comma" xfId="209"/>
    <cellStyle name="Comma [0]" xfId="210"/>
    <cellStyle name="Финансовый 2" xfId="211"/>
    <cellStyle name="Финансовый 2 2" xfId="212"/>
    <cellStyle name="Финансовый 2 2 2" xfId="213"/>
    <cellStyle name="Финансовый 2 3" xfId="214"/>
    <cellStyle name="Финансовый 2 4" xfId="215"/>
    <cellStyle name="Финансовый 2 5" xfId="216"/>
    <cellStyle name="Финансовый 3" xfId="217"/>
    <cellStyle name="Финансовый 4" xfId="218"/>
    <cellStyle name="Хороший" xfId="219"/>
    <cellStyle name="Хороший 2" xfId="2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42</xdr:row>
      <xdr:rowOff>333375</xdr:rowOff>
    </xdr:from>
    <xdr:to>
      <xdr:col>1</xdr:col>
      <xdr:colOff>866775</xdr:colOff>
      <xdr:row>42</xdr:row>
      <xdr:rowOff>333375</xdr:rowOff>
    </xdr:to>
    <xdr:sp>
      <xdr:nvSpPr>
        <xdr:cNvPr id="1" name="Line 13"/>
        <xdr:cNvSpPr>
          <a:spLocks/>
        </xdr:cNvSpPr>
      </xdr:nvSpPr>
      <xdr:spPr>
        <a:xfrm>
          <a:off x="1276350" y="158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866775</xdr:colOff>
      <xdr:row>47</xdr:row>
      <xdr:rowOff>276225</xdr:rowOff>
    </xdr:from>
    <xdr:to>
      <xdr:col>1</xdr:col>
      <xdr:colOff>866775</xdr:colOff>
      <xdr:row>47</xdr:row>
      <xdr:rowOff>276225</xdr:rowOff>
    </xdr:to>
    <xdr:sp>
      <xdr:nvSpPr>
        <xdr:cNvPr id="2" name="Line 13"/>
        <xdr:cNvSpPr>
          <a:spLocks/>
        </xdr:cNvSpPr>
      </xdr:nvSpPr>
      <xdr:spPr>
        <a:xfrm>
          <a:off x="1276350" y="1748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409575</xdr:colOff>
      <xdr:row>42</xdr:row>
      <xdr:rowOff>333375</xdr:rowOff>
    </xdr:from>
    <xdr:to>
      <xdr:col>0</xdr:col>
      <xdr:colOff>409575</xdr:colOff>
      <xdr:row>42</xdr:row>
      <xdr:rowOff>333375</xdr:rowOff>
    </xdr:to>
    <xdr:sp>
      <xdr:nvSpPr>
        <xdr:cNvPr id="3" name="Line 13"/>
        <xdr:cNvSpPr>
          <a:spLocks/>
        </xdr:cNvSpPr>
      </xdr:nvSpPr>
      <xdr:spPr>
        <a:xfrm>
          <a:off x="409575" y="158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409575</xdr:colOff>
      <xdr:row>47</xdr:row>
      <xdr:rowOff>276225</xdr:rowOff>
    </xdr:from>
    <xdr:to>
      <xdr:col>0</xdr:col>
      <xdr:colOff>409575</xdr:colOff>
      <xdr:row>47</xdr:row>
      <xdr:rowOff>276225</xdr:rowOff>
    </xdr:to>
    <xdr:sp>
      <xdr:nvSpPr>
        <xdr:cNvPr id="4" name="Line 13"/>
        <xdr:cNvSpPr>
          <a:spLocks/>
        </xdr:cNvSpPr>
      </xdr:nvSpPr>
      <xdr:spPr>
        <a:xfrm>
          <a:off x="409575" y="1748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view="pageBreakPreview" zoomScaleSheetLayoutView="100" zoomScalePageLayoutView="0" workbookViewId="0" topLeftCell="A1">
      <selection activeCell="H3" sqref="H3"/>
    </sheetView>
  </sheetViews>
  <sheetFormatPr defaultColWidth="9.00390625" defaultRowHeight="12.75"/>
  <cols>
    <col min="1" max="1" width="5.375" style="0" customWidth="1"/>
    <col min="2" max="2" width="68.875" style="0" customWidth="1"/>
    <col min="3" max="3" width="10.875" style="0" customWidth="1"/>
    <col min="4" max="4" width="11.625" style="9" customWidth="1"/>
    <col min="5" max="5" width="11.375" style="9" customWidth="1"/>
    <col min="6" max="6" width="12.50390625" style="9" customWidth="1"/>
    <col min="7" max="7" width="11.625" style="9" customWidth="1"/>
    <col min="8" max="8" width="11.125" style="9" customWidth="1"/>
    <col min="9" max="9" width="11.625" style="9" customWidth="1"/>
    <col min="10" max="10" width="12.00390625" style="9" customWidth="1"/>
    <col min="11" max="11" width="10.50390625" style="9" customWidth="1"/>
    <col min="12" max="12" width="11.50390625" style="9" customWidth="1"/>
    <col min="13" max="13" width="10.875" style="9" customWidth="1"/>
    <col min="14" max="14" width="1.37890625" style="0" customWidth="1"/>
  </cols>
  <sheetData>
    <row r="1" spans="1:13" ht="18">
      <c r="A1" s="41"/>
      <c r="B1" s="41"/>
      <c r="C1" s="41"/>
      <c r="D1" s="42"/>
      <c r="E1" s="42"/>
      <c r="F1" s="42"/>
      <c r="G1" s="42"/>
      <c r="H1" s="42"/>
      <c r="I1" s="42"/>
      <c r="J1" s="42"/>
      <c r="K1" s="13"/>
      <c r="L1" s="51" t="s">
        <v>91</v>
      </c>
      <c r="M1" s="51"/>
    </row>
    <row r="2" spans="1:13" ht="21" customHeight="1">
      <c r="A2" s="41"/>
      <c r="B2" s="41"/>
      <c r="C2" s="41"/>
      <c r="D2" s="42"/>
      <c r="E2" s="42"/>
      <c r="F2" s="42"/>
      <c r="G2" s="42"/>
      <c r="H2" s="42"/>
      <c r="I2" s="42"/>
      <c r="J2" s="51" t="s">
        <v>7</v>
      </c>
      <c r="K2" s="52"/>
      <c r="L2" s="52"/>
      <c r="M2" s="52"/>
    </row>
    <row r="3" spans="1:13" ht="18.75" customHeight="1">
      <c r="A3" s="41"/>
      <c r="B3" s="41"/>
      <c r="C3" s="41"/>
      <c r="D3" s="42"/>
      <c r="E3" s="42"/>
      <c r="F3" s="42"/>
      <c r="G3" s="42"/>
      <c r="H3" s="42"/>
      <c r="I3" s="42"/>
      <c r="J3" s="51" t="s">
        <v>85</v>
      </c>
      <c r="K3" s="52"/>
      <c r="L3" s="52"/>
      <c r="M3" s="52"/>
    </row>
    <row r="4" spans="1:13" ht="10.5" customHeight="1">
      <c r="A4" s="41"/>
      <c r="B4" s="41"/>
      <c r="C4" s="41"/>
      <c r="D4" s="42"/>
      <c r="E4" s="42"/>
      <c r="F4" s="42"/>
      <c r="G4" s="42"/>
      <c r="H4" s="42"/>
      <c r="I4" s="42"/>
      <c r="J4" s="51"/>
      <c r="K4" s="52"/>
      <c r="L4" s="52"/>
      <c r="M4" s="52"/>
    </row>
    <row r="5" spans="1:13" ht="18.75" customHeight="1">
      <c r="A5" s="41"/>
      <c r="B5" s="41"/>
      <c r="C5" s="41"/>
      <c r="D5" s="42"/>
      <c r="E5" s="42"/>
      <c r="F5" s="42"/>
      <c r="G5" s="42"/>
      <c r="H5" s="42"/>
      <c r="I5" s="42"/>
      <c r="J5" s="42"/>
      <c r="K5" s="13"/>
      <c r="L5" s="51" t="s">
        <v>77</v>
      </c>
      <c r="M5" s="51"/>
    </row>
    <row r="6" spans="1:13" ht="19.5" customHeight="1">
      <c r="A6" s="41"/>
      <c r="B6" s="41"/>
      <c r="C6" s="41"/>
      <c r="D6" s="42"/>
      <c r="E6" s="57"/>
      <c r="F6" s="57"/>
      <c r="G6" s="42"/>
      <c r="H6" s="42"/>
      <c r="I6" s="42"/>
      <c r="J6" s="51" t="s">
        <v>7</v>
      </c>
      <c r="K6" s="52"/>
      <c r="L6" s="52"/>
      <c r="M6" s="52"/>
    </row>
    <row r="7" spans="1:13" ht="18.75" customHeight="1">
      <c r="A7" s="41"/>
      <c r="B7" s="41"/>
      <c r="C7" s="41"/>
      <c r="D7" s="42"/>
      <c r="E7" s="57"/>
      <c r="F7" s="57"/>
      <c r="G7" s="42"/>
      <c r="H7" s="42"/>
      <c r="I7" s="42"/>
      <c r="J7" s="51" t="s">
        <v>73</v>
      </c>
      <c r="K7" s="52"/>
      <c r="L7" s="52"/>
      <c r="M7" s="52"/>
    </row>
    <row r="8" spans="1:13" ht="15">
      <c r="A8" s="41"/>
      <c r="B8" s="41"/>
      <c r="C8" s="41"/>
      <c r="D8" s="42"/>
      <c r="E8" s="57"/>
      <c r="F8" s="57"/>
      <c r="G8" s="42"/>
      <c r="H8" s="42"/>
      <c r="I8" s="42"/>
      <c r="J8" s="42"/>
      <c r="K8" s="42"/>
      <c r="L8" s="42"/>
      <c r="M8" s="42"/>
    </row>
    <row r="9" spans="1:13" ht="12.75" hidden="1">
      <c r="A9" s="41"/>
      <c r="B9" s="41"/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ht="19.5" customHeight="1">
      <c r="A10" s="41"/>
      <c r="B10" s="63" t="s">
        <v>72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 ht="17.25" customHeight="1">
      <c r="A11" s="41"/>
      <c r="B11" s="41"/>
      <c r="C11" s="5"/>
      <c r="D11" s="10"/>
      <c r="E11" s="10"/>
      <c r="F11" s="10"/>
      <c r="G11" s="42"/>
      <c r="H11" s="42"/>
      <c r="I11" s="42"/>
      <c r="J11" s="42"/>
      <c r="K11" s="42"/>
      <c r="L11" s="11"/>
      <c r="M11" s="11" t="s">
        <v>5</v>
      </c>
    </row>
    <row r="12" spans="1:13" ht="14.25" customHeight="1">
      <c r="A12" s="53" t="s">
        <v>26</v>
      </c>
      <c r="B12" s="53" t="s">
        <v>0</v>
      </c>
      <c r="C12" s="61" t="s">
        <v>18</v>
      </c>
      <c r="D12" s="60" t="s">
        <v>21</v>
      </c>
      <c r="E12" s="60"/>
      <c r="F12" s="60"/>
      <c r="G12" s="60" t="s">
        <v>22</v>
      </c>
      <c r="H12" s="60"/>
      <c r="I12" s="60"/>
      <c r="J12" s="60" t="s">
        <v>23</v>
      </c>
      <c r="K12" s="60"/>
      <c r="L12" s="60"/>
      <c r="M12" s="61" t="s">
        <v>2</v>
      </c>
    </row>
    <row r="13" spans="1:13" ht="12.75" customHeight="1">
      <c r="A13" s="54"/>
      <c r="B13" s="53"/>
      <c r="C13" s="61"/>
      <c r="D13" s="62" t="s">
        <v>8</v>
      </c>
      <c r="E13" s="61" t="s">
        <v>1</v>
      </c>
      <c r="F13" s="61"/>
      <c r="G13" s="62" t="s">
        <v>8</v>
      </c>
      <c r="H13" s="61" t="s">
        <v>1</v>
      </c>
      <c r="I13" s="61"/>
      <c r="J13" s="62" t="s">
        <v>8</v>
      </c>
      <c r="K13" s="61" t="s">
        <v>1</v>
      </c>
      <c r="L13" s="61"/>
      <c r="M13" s="61"/>
    </row>
    <row r="14" spans="1:13" ht="45" customHeight="1">
      <c r="A14" s="54"/>
      <c r="B14" s="53"/>
      <c r="C14" s="61"/>
      <c r="D14" s="62"/>
      <c r="E14" s="1" t="s">
        <v>19</v>
      </c>
      <c r="F14" s="1" t="s">
        <v>20</v>
      </c>
      <c r="G14" s="62"/>
      <c r="H14" s="1" t="s">
        <v>19</v>
      </c>
      <c r="I14" s="1" t="s">
        <v>20</v>
      </c>
      <c r="J14" s="62"/>
      <c r="K14" s="1" t="s">
        <v>19</v>
      </c>
      <c r="L14" s="1" t="s">
        <v>20</v>
      </c>
      <c r="M14" s="61"/>
    </row>
    <row r="15" spans="1:13" ht="12.75">
      <c r="A15" s="27">
        <v>1</v>
      </c>
      <c r="B15" s="27">
        <v>2</v>
      </c>
      <c r="C15" s="27">
        <v>3</v>
      </c>
      <c r="D15" s="50">
        <v>4</v>
      </c>
      <c r="E15" s="1">
        <v>5</v>
      </c>
      <c r="F15" s="1">
        <v>6</v>
      </c>
      <c r="G15" s="50">
        <v>7</v>
      </c>
      <c r="H15" s="1">
        <v>8</v>
      </c>
      <c r="I15" s="1">
        <v>9</v>
      </c>
      <c r="J15" s="50">
        <v>10</v>
      </c>
      <c r="K15" s="1">
        <v>11</v>
      </c>
      <c r="L15" s="1">
        <v>12</v>
      </c>
      <c r="M15" s="1">
        <v>13</v>
      </c>
    </row>
    <row r="16" spans="1:13" ht="17.25" customHeight="1">
      <c r="A16" s="55" t="s">
        <v>58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13" s="14" customFormat="1" ht="33.75" customHeight="1">
      <c r="A17" s="31"/>
      <c r="B17" s="20" t="s">
        <v>53</v>
      </c>
      <c r="C17" s="33"/>
      <c r="D17" s="16">
        <f>E17+F17</f>
        <v>1918736</v>
      </c>
      <c r="E17" s="16">
        <f>E18+E19+E20+E21+E22+E24+E25+E26</f>
        <v>367778.19999999995</v>
      </c>
      <c r="F17" s="16">
        <f>F18+F19+F20+F21+F22+F24+F25</f>
        <v>1550957.8</v>
      </c>
      <c r="G17" s="16">
        <f aca="true" t="shared" si="0" ref="G17:L17">G20+G18+G21+G23+G24+G25</f>
        <v>963100.3999999999</v>
      </c>
      <c r="H17" s="16">
        <f t="shared" si="0"/>
        <v>77293.80000000002</v>
      </c>
      <c r="I17" s="16">
        <f t="shared" si="0"/>
        <v>885806.6</v>
      </c>
      <c r="J17" s="16">
        <f t="shared" si="0"/>
        <v>235902.6</v>
      </c>
      <c r="K17" s="16">
        <f t="shared" si="0"/>
        <v>20105</v>
      </c>
      <c r="L17" s="16">
        <f t="shared" si="0"/>
        <v>215797.6</v>
      </c>
      <c r="M17" s="31"/>
    </row>
    <row r="18" spans="1:13" s="14" customFormat="1" ht="37.5" customHeight="1">
      <c r="A18" s="22" t="s">
        <v>27</v>
      </c>
      <c r="B18" s="28" t="s">
        <v>66</v>
      </c>
      <c r="C18" s="23" t="s">
        <v>24</v>
      </c>
      <c r="D18" s="45">
        <f aca="true" t="shared" si="1" ref="D18:D25">E18+F18</f>
        <v>136564</v>
      </c>
      <c r="E18" s="15">
        <f>14286.1+13590.5</f>
        <v>27876.6</v>
      </c>
      <c r="F18" s="15">
        <f>107818.8+200.2+668.4</f>
        <v>108687.4</v>
      </c>
      <c r="G18" s="46"/>
      <c r="H18" s="17"/>
      <c r="I18" s="17"/>
      <c r="J18" s="46"/>
      <c r="K18" s="17"/>
      <c r="L18" s="17"/>
      <c r="M18" s="25" t="s">
        <v>12</v>
      </c>
    </row>
    <row r="19" spans="1:13" s="14" customFormat="1" ht="39" customHeight="1">
      <c r="A19" s="22" t="s">
        <v>28</v>
      </c>
      <c r="B19" s="29" t="s">
        <v>67</v>
      </c>
      <c r="C19" s="34" t="s">
        <v>24</v>
      </c>
      <c r="D19" s="45">
        <f>E19+F19</f>
        <v>123945.3</v>
      </c>
      <c r="E19" s="48">
        <f>12492.7+2637+4300-4300</f>
        <v>15129.7</v>
      </c>
      <c r="F19" s="48">
        <f>105084.6+427.9+2491.1-15535.8+16347.8</f>
        <v>108815.6</v>
      </c>
      <c r="G19" s="45"/>
      <c r="H19" s="15"/>
      <c r="I19" s="15"/>
      <c r="J19" s="45"/>
      <c r="K19" s="15"/>
      <c r="L19" s="15"/>
      <c r="M19" s="25" t="s">
        <v>12</v>
      </c>
    </row>
    <row r="20" spans="1:13" s="14" customFormat="1" ht="39.75" customHeight="1">
      <c r="A20" s="22" t="s">
        <v>29</v>
      </c>
      <c r="B20" s="28" t="s">
        <v>84</v>
      </c>
      <c r="C20" s="23" t="s">
        <v>24</v>
      </c>
      <c r="D20" s="45">
        <f t="shared" si="1"/>
        <v>915450.7999999999</v>
      </c>
      <c r="E20" s="15">
        <f>108658.7-19425</f>
        <v>89233.7</v>
      </c>
      <c r="F20" s="15">
        <f>322472.5+503744.6</f>
        <v>826217.1</v>
      </c>
      <c r="G20" s="46"/>
      <c r="H20" s="17"/>
      <c r="I20" s="17"/>
      <c r="J20" s="46"/>
      <c r="K20" s="17"/>
      <c r="L20" s="17"/>
      <c r="M20" s="25" t="s">
        <v>9</v>
      </c>
    </row>
    <row r="21" spans="1:13" s="14" customFormat="1" ht="36" customHeight="1">
      <c r="A21" s="22" t="s">
        <v>30</v>
      </c>
      <c r="B21" s="28" t="s">
        <v>13</v>
      </c>
      <c r="C21" s="23" t="s">
        <v>24</v>
      </c>
      <c r="D21" s="45">
        <f t="shared" si="1"/>
        <v>495759.4</v>
      </c>
      <c r="E21" s="15">
        <v>49114.9</v>
      </c>
      <c r="F21" s="15">
        <f>446644.5</f>
        <v>446644.5</v>
      </c>
      <c r="G21" s="45">
        <f>H21+I21</f>
        <v>822959.3999999999</v>
      </c>
      <c r="H21" s="15">
        <v>76410.6</v>
      </c>
      <c r="I21" s="15">
        <f>716366.7+30182.1</f>
        <v>746548.7999999999</v>
      </c>
      <c r="J21" s="46"/>
      <c r="K21" s="17"/>
      <c r="L21" s="17"/>
      <c r="M21" s="25" t="s">
        <v>9</v>
      </c>
    </row>
    <row r="22" spans="1:13" s="14" customFormat="1" ht="38.25" customHeight="1">
      <c r="A22" s="32" t="s">
        <v>31</v>
      </c>
      <c r="B22" s="28" t="s">
        <v>25</v>
      </c>
      <c r="C22" s="23" t="s">
        <v>24</v>
      </c>
      <c r="D22" s="45">
        <f t="shared" si="1"/>
        <v>226315.90000000002</v>
      </c>
      <c r="E22" s="18">
        <v>165722.7</v>
      </c>
      <c r="F22" s="15">
        <v>60593.2</v>
      </c>
      <c r="G22" s="45"/>
      <c r="H22" s="15"/>
      <c r="I22" s="15"/>
      <c r="J22" s="45"/>
      <c r="K22" s="15"/>
      <c r="L22" s="15"/>
      <c r="M22" s="25" t="s">
        <v>9</v>
      </c>
    </row>
    <row r="23" spans="1:13" s="14" customFormat="1" ht="30.75" hidden="1">
      <c r="A23" s="22" t="s">
        <v>32</v>
      </c>
      <c r="B23" s="28" t="s">
        <v>17</v>
      </c>
      <c r="C23" s="23" t="s">
        <v>24</v>
      </c>
      <c r="D23" s="45">
        <f t="shared" si="1"/>
        <v>0</v>
      </c>
      <c r="E23" s="15"/>
      <c r="F23" s="15"/>
      <c r="G23" s="45"/>
      <c r="H23" s="15"/>
      <c r="I23" s="15"/>
      <c r="J23" s="47"/>
      <c r="K23" s="35"/>
      <c r="L23" s="15"/>
      <c r="M23" s="25" t="s">
        <v>9</v>
      </c>
    </row>
    <row r="24" spans="1:13" s="14" customFormat="1" ht="27.75" customHeight="1">
      <c r="A24" s="22" t="s">
        <v>32</v>
      </c>
      <c r="B24" s="28" t="s">
        <v>75</v>
      </c>
      <c r="C24" s="23" t="s">
        <v>24</v>
      </c>
      <c r="D24" s="45">
        <f t="shared" si="1"/>
        <v>3895.6</v>
      </c>
      <c r="E24" s="15">
        <v>3895.6</v>
      </c>
      <c r="F24" s="15"/>
      <c r="G24" s="45">
        <f aca="true" t="shared" si="2" ref="G24:G30">H24+I24</f>
        <v>70070.5</v>
      </c>
      <c r="H24" s="15">
        <v>441.6</v>
      </c>
      <c r="I24" s="15">
        <v>69628.9</v>
      </c>
      <c r="J24" s="45">
        <f>K24+L24</f>
        <v>117951.3</v>
      </c>
      <c r="K24" s="15">
        <f>440.5+9612</f>
        <v>10052.5</v>
      </c>
      <c r="L24" s="15">
        <v>107898.8</v>
      </c>
      <c r="M24" s="25" t="s">
        <v>12</v>
      </c>
    </row>
    <row r="25" spans="1:13" s="14" customFormat="1" ht="26.25" customHeight="1">
      <c r="A25" s="22" t="s">
        <v>74</v>
      </c>
      <c r="B25" s="28" t="s">
        <v>92</v>
      </c>
      <c r="C25" s="23" t="s">
        <v>24</v>
      </c>
      <c r="D25" s="45">
        <f t="shared" si="1"/>
        <v>3895.6</v>
      </c>
      <c r="E25" s="15">
        <v>3895.6</v>
      </c>
      <c r="F25" s="15"/>
      <c r="G25" s="45">
        <f t="shared" si="2"/>
        <v>70070.5</v>
      </c>
      <c r="H25" s="15">
        <v>441.6</v>
      </c>
      <c r="I25" s="15">
        <v>69628.9</v>
      </c>
      <c r="J25" s="45">
        <f>K25+L25</f>
        <v>117951.3</v>
      </c>
      <c r="K25" s="15">
        <f>440.5+9612</f>
        <v>10052.5</v>
      </c>
      <c r="L25" s="15">
        <v>107898.8</v>
      </c>
      <c r="M25" s="25" t="s">
        <v>12</v>
      </c>
    </row>
    <row r="26" spans="1:13" s="14" customFormat="1" ht="38.25" customHeight="1">
      <c r="A26" s="49" t="s">
        <v>90</v>
      </c>
      <c r="B26" s="28" t="s">
        <v>17</v>
      </c>
      <c r="C26" s="23" t="s">
        <v>24</v>
      </c>
      <c r="D26" s="45">
        <f>E26+F26</f>
        <v>12909.4</v>
      </c>
      <c r="E26" s="15">
        <v>12909.4</v>
      </c>
      <c r="F26" s="15"/>
      <c r="G26" s="45"/>
      <c r="H26" s="15"/>
      <c r="I26" s="15"/>
      <c r="J26" s="45"/>
      <c r="K26" s="15"/>
      <c r="L26" s="15"/>
      <c r="M26" s="25" t="s">
        <v>9</v>
      </c>
    </row>
    <row r="27" spans="1:13" s="14" customFormat="1" ht="34.5" customHeight="1">
      <c r="A27" s="31" t="s">
        <v>54</v>
      </c>
      <c r="B27" s="20" t="s">
        <v>55</v>
      </c>
      <c r="C27" s="31"/>
      <c r="D27" s="16">
        <f aca="true" t="shared" si="3" ref="D27:D38">E27+F27</f>
        <v>370020.7</v>
      </c>
      <c r="E27" s="16">
        <f>E31+E30+E29+E28+E32+E33+E34+E35</f>
        <v>20703.9</v>
      </c>
      <c r="F27" s="16">
        <f>F31+F30+F29+F28+F32+F33+F34+F35</f>
        <v>349316.8</v>
      </c>
      <c r="G27" s="16">
        <f t="shared" si="2"/>
        <v>936363.3</v>
      </c>
      <c r="H27" s="16">
        <f>H31+H30+H29+H28+H32+H33+H34+H35</f>
        <v>216363.3</v>
      </c>
      <c r="I27" s="16">
        <f>I31+I30+I29+I28+I32+I33+I34+I35</f>
        <v>720000</v>
      </c>
      <c r="J27" s="16">
        <f>K27+L27</f>
        <v>1019745.2999999999</v>
      </c>
      <c r="K27" s="16">
        <f>K31+K30+K29+K28+K32+K33+K34+K35</f>
        <v>203949.1</v>
      </c>
      <c r="L27" s="16">
        <f>L31+L30+L29+L28+L32+L33+L34+L35</f>
        <v>815796.2</v>
      </c>
      <c r="M27" s="30"/>
    </row>
    <row r="28" spans="1:13" s="14" customFormat="1" ht="34.5" customHeight="1">
      <c r="A28" s="22" t="s">
        <v>33</v>
      </c>
      <c r="B28" s="28" t="s">
        <v>68</v>
      </c>
      <c r="C28" s="23" t="s">
        <v>37</v>
      </c>
      <c r="D28" s="45">
        <f t="shared" si="3"/>
        <v>270000</v>
      </c>
      <c r="E28" s="15">
        <f>67500-37500-30000</f>
        <v>0</v>
      </c>
      <c r="F28" s="15">
        <v>270000</v>
      </c>
      <c r="G28" s="45">
        <f t="shared" si="2"/>
        <v>900000</v>
      </c>
      <c r="H28" s="15">
        <v>180000</v>
      </c>
      <c r="I28" s="15">
        <v>720000</v>
      </c>
      <c r="J28" s="45">
        <f>K28+L28</f>
        <v>1019745.2999999999</v>
      </c>
      <c r="K28" s="15">
        <v>203949.1</v>
      </c>
      <c r="L28" s="15">
        <v>815796.2</v>
      </c>
      <c r="M28" s="25" t="s">
        <v>10</v>
      </c>
    </row>
    <row r="29" spans="1:13" s="14" customFormat="1" ht="33.75" customHeight="1">
      <c r="A29" s="22" t="s">
        <v>34</v>
      </c>
      <c r="B29" s="28" t="s">
        <v>69</v>
      </c>
      <c r="C29" s="23" t="s">
        <v>37</v>
      </c>
      <c r="D29" s="45">
        <f>E29+F29</f>
        <v>0</v>
      </c>
      <c r="E29" s="15">
        <f>42538.9-42538.9</f>
        <v>0</v>
      </c>
      <c r="F29" s="15"/>
      <c r="G29" s="45">
        <f t="shared" si="2"/>
        <v>36163.3</v>
      </c>
      <c r="H29" s="15">
        <v>36163.3</v>
      </c>
      <c r="I29" s="15"/>
      <c r="J29" s="46"/>
      <c r="K29" s="17"/>
      <c r="L29" s="17"/>
      <c r="M29" s="25" t="s">
        <v>10</v>
      </c>
    </row>
    <row r="30" spans="1:13" s="14" customFormat="1" ht="33.75" customHeight="1">
      <c r="A30" s="22" t="s">
        <v>35</v>
      </c>
      <c r="B30" s="28" t="s">
        <v>81</v>
      </c>
      <c r="C30" s="23" t="s">
        <v>37</v>
      </c>
      <c r="D30" s="45">
        <f t="shared" si="3"/>
        <v>51000</v>
      </c>
      <c r="E30" s="15">
        <f>3598+6602</f>
        <v>10200</v>
      </c>
      <c r="F30" s="15">
        <v>40800</v>
      </c>
      <c r="G30" s="45">
        <f t="shared" si="2"/>
        <v>100</v>
      </c>
      <c r="H30" s="15">
        <v>100</v>
      </c>
      <c r="I30" s="15"/>
      <c r="J30" s="45"/>
      <c r="K30" s="15"/>
      <c r="L30" s="15"/>
      <c r="M30" s="25" t="s">
        <v>10</v>
      </c>
    </row>
    <row r="31" spans="1:13" s="14" customFormat="1" ht="55.5" customHeight="1">
      <c r="A31" s="22" t="s">
        <v>36</v>
      </c>
      <c r="B31" s="28" t="s">
        <v>61</v>
      </c>
      <c r="C31" s="23" t="s">
        <v>37</v>
      </c>
      <c r="D31" s="45">
        <f t="shared" si="3"/>
        <v>20468.9</v>
      </c>
      <c r="E31" s="15">
        <f>4008-1575.1</f>
        <v>2432.9</v>
      </c>
      <c r="F31" s="15">
        <v>18036</v>
      </c>
      <c r="G31" s="45"/>
      <c r="H31" s="15"/>
      <c r="I31" s="15"/>
      <c r="J31" s="45"/>
      <c r="K31" s="15"/>
      <c r="L31" s="15"/>
      <c r="M31" s="25" t="s">
        <v>10</v>
      </c>
    </row>
    <row r="32" spans="1:13" s="14" customFormat="1" ht="39.75" customHeight="1">
      <c r="A32" s="22" t="s">
        <v>38</v>
      </c>
      <c r="B32" s="28" t="s">
        <v>70</v>
      </c>
      <c r="C32" s="23" t="s">
        <v>37</v>
      </c>
      <c r="D32" s="45">
        <f t="shared" si="3"/>
        <v>2725</v>
      </c>
      <c r="E32" s="15">
        <f>1000-455</f>
        <v>545</v>
      </c>
      <c r="F32" s="15">
        <f>4000-1820</f>
        <v>2180</v>
      </c>
      <c r="G32" s="45"/>
      <c r="H32" s="15"/>
      <c r="I32" s="15"/>
      <c r="J32" s="45"/>
      <c r="K32" s="15"/>
      <c r="L32" s="15"/>
      <c r="M32" s="25" t="s">
        <v>10</v>
      </c>
    </row>
    <row r="33" spans="1:13" s="14" customFormat="1" ht="41.25" customHeight="1">
      <c r="A33" s="22" t="s">
        <v>39</v>
      </c>
      <c r="B33" s="28" t="s">
        <v>71</v>
      </c>
      <c r="C33" s="23" t="s">
        <v>37</v>
      </c>
      <c r="D33" s="45">
        <f t="shared" si="3"/>
        <v>5445</v>
      </c>
      <c r="E33" s="15">
        <f>2420-1331</f>
        <v>1089</v>
      </c>
      <c r="F33" s="15">
        <f>9680-5324</f>
        <v>4356</v>
      </c>
      <c r="G33" s="45"/>
      <c r="H33" s="15"/>
      <c r="I33" s="15"/>
      <c r="J33" s="45"/>
      <c r="K33" s="15"/>
      <c r="L33" s="15"/>
      <c r="M33" s="25" t="s">
        <v>10</v>
      </c>
    </row>
    <row r="34" spans="1:13" s="14" customFormat="1" ht="40.5" customHeight="1">
      <c r="A34" s="22" t="s">
        <v>40</v>
      </c>
      <c r="B34" s="28" t="s">
        <v>82</v>
      </c>
      <c r="C34" s="23" t="s">
        <v>37</v>
      </c>
      <c r="D34" s="45">
        <f t="shared" si="3"/>
        <v>17421.8</v>
      </c>
      <c r="E34" s="15">
        <f>2500+5000-4023</f>
        <v>3477</v>
      </c>
      <c r="F34" s="15">
        <f>30000-16055.2</f>
        <v>13944.8</v>
      </c>
      <c r="G34" s="45">
        <f>H34</f>
        <v>100</v>
      </c>
      <c r="H34" s="15">
        <v>100</v>
      </c>
      <c r="I34" s="15"/>
      <c r="J34" s="45"/>
      <c r="K34" s="15"/>
      <c r="L34" s="15"/>
      <c r="M34" s="25" t="s">
        <v>10</v>
      </c>
    </row>
    <row r="35" spans="1:13" s="14" customFormat="1" ht="41.25" customHeight="1">
      <c r="A35" s="22" t="s">
        <v>41</v>
      </c>
      <c r="B35" s="28" t="s">
        <v>83</v>
      </c>
      <c r="C35" s="23" t="s">
        <v>37</v>
      </c>
      <c r="D35" s="45">
        <f t="shared" si="3"/>
        <v>2960</v>
      </c>
      <c r="E35" s="15">
        <f>4000-1040</f>
        <v>2960</v>
      </c>
      <c r="F35" s="15"/>
      <c r="G35" s="45"/>
      <c r="H35" s="15"/>
      <c r="I35" s="15"/>
      <c r="J35" s="45"/>
      <c r="K35" s="15"/>
      <c r="L35" s="15"/>
      <c r="M35" s="25" t="s">
        <v>10</v>
      </c>
    </row>
    <row r="36" spans="1:13" s="14" customFormat="1" ht="37.5" customHeight="1">
      <c r="A36" s="31"/>
      <c r="B36" s="20" t="s">
        <v>42</v>
      </c>
      <c r="C36" s="33"/>
      <c r="D36" s="16">
        <f t="shared" si="3"/>
        <v>79699</v>
      </c>
      <c r="E36" s="16">
        <f>E37+E38</f>
        <v>0</v>
      </c>
      <c r="F36" s="16">
        <f>F37+F38</f>
        <v>79699</v>
      </c>
      <c r="G36" s="16">
        <f aca="true" t="shared" si="4" ref="G36:G43">H36+I36</f>
        <v>86690.2</v>
      </c>
      <c r="H36" s="16">
        <f>H37+H38</f>
        <v>0</v>
      </c>
      <c r="I36" s="16">
        <f>I37+I38</f>
        <v>86690.2</v>
      </c>
      <c r="J36" s="16">
        <f>K36+L36</f>
        <v>64318.5</v>
      </c>
      <c r="K36" s="16">
        <f>K37</f>
        <v>0</v>
      </c>
      <c r="L36" s="16">
        <f>L37</f>
        <v>64318.5</v>
      </c>
      <c r="M36" s="31"/>
    </row>
    <row r="37" spans="1:13" s="14" customFormat="1" ht="55.5" customHeight="1">
      <c r="A37" s="22" t="s">
        <v>43</v>
      </c>
      <c r="B37" s="28" t="s">
        <v>80</v>
      </c>
      <c r="C37" s="23" t="s">
        <v>24</v>
      </c>
      <c r="D37" s="45">
        <f t="shared" si="3"/>
        <v>79699</v>
      </c>
      <c r="E37" s="15">
        <v>0</v>
      </c>
      <c r="F37" s="15">
        <f>72873.7+6825.3</f>
        <v>79699</v>
      </c>
      <c r="G37" s="45">
        <f t="shared" si="4"/>
        <v>86690.2</v>
      </c>
      <c r="H37" s="15">
        <v>0</v>
      </c>
      <c r="I37" s="15">
        <f>71444.8+15245.4</f>
        <v>86690.2</v>
      </c>
      <c r="J37" s="45">
        <f>K37+L37</f>
        <v>64318.5</v>
      </c>
      <c r="K37" s="15">
        <v>0</v>
      </c>
      <c r="L37" s="15">
        <f>71444.8-7126.3</f>
        <v>64318.5</v>
      </c>
      <c r="M37" s="25" t="s">
        <v>11</v>
      </c>
    </row>
    <row r="38" spans="1:13" s="14" customFormat="1" ht="48" customHeight="1" hidden="1">
      <c r="A38" s="22" t="s">
        <v>44</v>
      </c>
      <c r="B38" s="28" t="s">
        <v>14</v>
      </c>
      <c r="C38" s="23" t="s">
        <v>24</v>
      </c>
      <c r="D38" s="45">
        <f t="shared" si="3"/>
        <v>0</v>
      </c>
      <c r="E38" s="15">
        <f>6500-6500</f>
        <v>0</v>
      </c>
      <c r="F38" s="15"/>
      <c r="G38" s="45"/>
      <c r="H38" s="15"/>
      <c r="I38" s="15"/>
      <c r="J38" s="46"/>
      <c r="K38" s="17"/>
      <c r="L38" s="17"/>
      <c r="M38" s="25" t="s">
        <v>15</v>
      </c>
    </row>
    <row r="39" spans="1:13" s="14" customFormat="1" ht="35.25" customHeight="1">
      <c r="A39" s="31" t="s">
        <v>54</v>
      </c>
      <c r="B39" s="20" t="s">
        <v>56</v>
      </c>
      <c r="C39" s="31"/>
      <c r="D39" s="16">
        <f>E39+F39</f>
        <v>389986.3</v>
      </c>
      <c r="E39" s="16">
        <f>E40+E41+E42</f>
        <v>2410</v>
      </c>
      <c r="F39" s="16">
        <f>F40+F41+F42</f>
        <v>387576.3</v>
      </c>
      <c r="G39" s="16">
        <f t="shared" si="4"/>
        <v>509469.5</v>
      </c>
      <c r="H39" s="16">
        <f>H40+H41+H42</f>
        <v>16324.2</v>
      </c>
      <c r="I39" s="16">
        <f>I40+I41+I42</f>
        <v>493145.3</v>
      </c>
      <c r="J39" s="16">
        <f>K39+L39</f>
        <v>319714.3</v>
      </c>
      <c r="K39" s="16">
        <f>K40+K41+K42</f>
        <v>1918.3</v>
      </c>
      <c r="L39" s="16">
        <f>L40+L41+L42</f>
        <v>317796</v>
      </c>
      <c r="M39" s="30"/>
    </row>
    <row r="40" spans="1:13" s="14" customFormat="1" ht="77.25" customHeight="1">
      <c r="A40" s="22" t="s">
        <v>45</v>
      </c>
      <c r="B40" s="28" t="s">
        <v>16</v>
      </c>
      <c r="C40" s="23" t="s">
        <v>24</v>
      </c>
      <c r="D40" s="45">
        <f aca="true" t="shared" si="5" ref="D40:D46">E40+F40</f>
        <v>70.5</v>
      </c>
      <c r="E40" s="15">
        <f>11070-10999.5</f>
        <v>70.5</v>
      </c>
      <c r="F40" s="15">
        <f>40000-40000</f>
        <v>0</v>
      </c>
      <c r="G40" s="45">
        <f t="shared" si="4"/>
        <v>62948.8</v>
      </c>
      <c r="H40" s="15">
        <v>13645</v>
      </c>
      <c r="I40" s="15">
        <v>49303.8</v>
      </c>
      <c r="J40" s="45">
        <f>K40+L40</f>
        <v>0</v>
      </c>
      <c r="K40" s="17"/>
      <c r="L40" s="17"/>
      <c r="M40" s="25" t="s">
        <v>46</v>
      </c>
    </row>
    <row r="41" spans="1:13" s="14" customFormat="1" ht="33" customHeight="1">
      <c r="A41" s="22" t="s">
        <v>86</v>
      </c>
      <c r="B41" s="64" t="s">
        <v>88</v>
      </c>
      <c r="C41" s="23" t="s">
        <v>24</v>
      </c>
      <c r="D41" s="45">
        <f t="shared" si="5"/>
        <v>306000</v>
      </c>
      <c r="E41" s="15">
        <f>1440.9+395.1</f>
        <v>1836</v>
      </c>
      <c r="F41" s="15">
        <f>238704.4+65459.6</f>
        <v>304164</v>
      </c>
      <c r="G41" s="45">
        <f t="shared" si="4"/>
        <v>280112</v>
      </c>
      <c r="H41" s="15">
        <v>1680.7</v>
      </c>
      <c r="I41" s="15">
        <v>278431.3</v>
      </c>
      <c r="J41" s="45">
        <f>K41+L41</f>
        <v>294189.5</v>
      </c>
      <c r="K41" s="15">
        <v>1765.1</v>
      </c>
      <c r="L41" s="15">
        <v>292424.4</v>
      </c>
      <c r="M41" s="25" t="s">
        <v>46</v>
      </c>
    </row>
    <row r="42" spans="1:13" s="14" customFormat="1" ht="33.75" customHeight="1">
      <c r="A42" s="22" t="s">
        <v>87</v>
      </c>
      <c r="B42" s="64" t="s">
        <v>89</v>
      </c>
      <c r="C42" s="23" t="s">
        <v>24</v>
      </c>
      <c r="D42" s="45">
        <f t="shared" si="5"/>
        <v>83915.8</v>
      </c>
      <c r="E42" s="15">
        <v>503.5</v>
      </c>
      <c r="F42" s="15">
        <v>83412.3</v>
      </c>
      <c r="G42" s="45">
        <f t="shared" si="4"/>
        <v>166408.7</v>
      </c>
      <c r="H42" s="15">
        <v>998.5</v>
      </c>
      <c r="I42" s="15">
        <v>165410.2</v>
      </c>
      <c r="J42" s="45">
        <f>K42+L42</f>
        <v>25524.8</v>
      </c>
      <c r="K42" s="15">
        <v>153.2</v>
      </c>
      <c r="L42" s="15">
        <v>25371.6</v>
      </c>
      <c r="M42" s="25" t="s">
        <v>46</v>
      </c>
    </row>
    <row r="43" spans="1:13" s="14" customFormat="1" ht="33.75" customHeight="1">
      <c r="A43" s="31"/>
      <c r="B43" s="20" t="s">
        <v>62</v>
      </c>
      <c r="C43" s="33"/>
      <c r="D43" s="16">
        <f t="shared" si="5"/>
        <v>14680.8</v>
      </c>
      <c r="E43" s="16">
        <f>E44+E45</f>
        <v>14680.8</v>
      </c>
      <c r="F43" s="16">
        <f>SUM(F44:F46)</f>
        <v>0</v>
      </c>
      <c r="G43" s="16">
        <f t="shared" si="4"/>
        <v>162112.4</v>
      </c>
      <c r="H43" s="16">
        <f>H44</f>
        <v>0</v>
      </c>
      <c r="I43" s="16">
        <f>SUM(I44:I46)</f>
        <v>162112.4</v>
      </c>
      <c r="J43" s="16">
        <f>K43+L43</f>
        <v>0</v>
      </c>
      <c r="K43" s="16">
        <f>K44</f>
        <v>0</v>
      </c>
      <c r="L43" s="16">
        <v>0</v>
      </c>
      <c r="M43" s="21"/>
    </row>
    <row r="44" spans="1:13" s="14" customFormat="1" ht="26.25" customHeight="1">
      <c r="A44" s="22" t="s">
        <v>47</v>
      </c>
      <c r="B44" s="28" t="s">
        <v>51</v>
      </c>
      <c r="C44" s="23" t="s">
        <v>37</v>
      </c>
      <c r="D44" s="45">
        <f t="shared" si="5"/>
        <v>4000</v>
      </c>
      <c r="E44" s="18">
        <v>4000</v>
      </c>
      <c r="F44" s="24"/>
      <c r="G44" s="46"/>
      <c r="H44" s="17"/>
      <c r="I44" s="17"/>
      <c r="J44" s="46"/>
      <c r="K44" s="17"/>
      <c r="L44" s="17"/>
      <c r="M44" s="25" t="s">
        <v>49</v>
      </c>
    </row>
    <row r="45" spans="1:13" s="14" customFormat="1" ht="26.25" customHeight="1">
      <c r="A45" s="22" t="s">
        <v>48</v>
      </c>
      <c r="B45" s="29" t="s">
        <v>59</v>
      </c>
      <c r="C45" s="23" t="s">
        <v>37</v>
      </c>
      <c r="D45" s="45">
        <f t="shared" si="5"/>
        <v>10680.8</v>
      </c>
      <c r="E45" s="18">
        <v>10680.8</v>
      </c>
      <c r="F45" s="24"/>
      <c r="G45" s="46"/>
      <c r="H45" s="17"/>
      <c r="I45" s="17"/>
      <c r="J45" s="46"/>
      <c r="K45" s="17"/>
      <c r="L45" s="17"/>
      <c r="M45" s="25" t="s">
        <v>49</v>
      </c>
    </row>
    <row r="46" spans="1:13" s="14" customFormat="1" ht="26.25" customHeight="1">
      <c r="A46" s="22" t="s">
        <v>78</v>
      </c>
      <c r="B46" s="29" t="s">
        <v>79</v>
      </c>
      <c r="C46" s="23" t="s">
        <v>37</v>
      </c>
      <c r="D46" s="45">
        <f t="shared" si="5"/>
        <v>0</v>
      </c>
      <c r="E46" s="18"/>
      <c r="F46" s="15">
        <f>103354.8-103354.8</f>
        <v>0</v>
      </c>
      <c r="G46" s="45">
        <f>I46</f>
        <v>162112.4</v>
      </c>
      <c r="H46" s="17"/>
      <c r="I46" s="15">
        <f>58757.6+103354.8</f>
        <v>162112.4</v>
      </c>
      <c r="J46" s="46"/>
      <c r="K46" s="17"/>
      <c r="L46" s="17"/>
      <c r="M46" s="25" t="s">
        <v>49</v>
      </c>
    </row>
    <row r="47" spans="1:13" s="19" customFormat="1" ht="20.25" customHeight="1">
      <c r="A47" s="58" t="s">
        <v>52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s="14" customFormat="1" ht="21.75" customHeight="1">
      <c r="A48" s="31"/>
      <c r="B48" s="20" t="s">
        <v>57</v>
      </c>
      <c r="C48" s="33"/>
      <c r="D48" s="16">
        <f>E48+F48</f>
        <v>1308.8</v>
      </c>
      <c r="E48" s="16">
        <f>E49</f>
        <v>1308.8</v>
      </c>
      <c r="F48" s="16">
        <f>F49</f>
        <v>0</v>
      </c>
      <c r="G48" s="16">
        <f>H48+I48</f>
        <v>1800</v>
      </c>
      <c r="H48" s="16">
        <f>H49</f>
        <v>1800</v>
      </c>
      <c r="I48" s="16">
        <f>I49</f>
        <v>0</v>
      </c>
      <c r="J48" s="16">
        <f>K48+L48</f>
        <v>0</v>
      </c>
      <c r="K48" s="16">
        <f>K49</f>
        <v>0</v>
      </c>
      <c r="L48" s="16">
        <f>L49</f>
        <v>0</v>
      </c>
      <c r="M48" s="21"/>
    </row>
    <row r="49" spans="1:13" s="14" customFormat="1" ht="158.25" customHeight="1">
      <c r="A49" s="22" t="s">
        <v>50</v>
      </c>
      <c r="B49" s="28" t="s">
        <v>4</v>
      </c>
      <c r="C49" s="23" t="s">
        <v>60</v>
      </c>
      <c r="D49" s="45">
        <f>E49</f>
        <v>1308.8</v>
      </c>
      <c r="E49" s="15">
        <f>2000-560-131.2</f>
        <v>1308.8</v>
      </c>
      <c r="F49" s="24"/>
      <c r="G49" s="45">
        <f>H49</f>
        <v>1800</v>
      </c>
      <c r="H49" s="15">
        <f>2000-200</f>
        <v>1800</v>
      </c>
      <c r="I49" s="24"/>
      <c r="J49" s="46"/>
      <c r="K49" s="17"/>
      <c r="L49" s="17"/>
      <c r="M49" s="25" t="s">
        <v>6</v>
      </c>
    </row>
    <row r="50" spans="1:13" s="14" customFormat="1" ht="21.75" customHeight="1">
      <c r="A50" s="36"/>
      <c r="B50" s="37" t="s">
        <v>3</v>
      </c>
      <c r="C50" s="23"/>
      <c r="D50" s="16">
        <f>E50+F50</f>
        <v>2774431.5999999996</v>
      </c>
      <c r="E50" s="24">
        <f>E17+E27+E36+E39+E43+E48</f>
        <v>406881.69999999995</v>
      </c>
      <c r="F50" s="24">
        <f>F17+F27+F36+F39+F43+F48</f>
        <v>2367549.9</v>
      </c>
      <c r="G50" s="16">
        <f>H50+I50</f>
        <v>2659535.8</v>
      </c>
      <c r="H50" s="24">
        <f>H17+H27+H36+H39+H43+H48</f>
        <v>311781.3</v>
      </c>
      <c r="I50" s="24">
        <f>I17+I27+I36+I39+I43+I48</f>
        <v>2347754.5</v>
      </c>
      <c r="J50" s="16">
        <f>K50+L50</f>
        <v>1639680.6999999997</v>
      </c>
      <c r="K50" s="24">
        <f>K17+K27+K36+K39+K43+K48</f>
        <v>225972.4</v>
      </c>
      <c r="L50" s="24">
        <f>L17+L27+L36+L39+L43+L48</f>
        <v>1413708.2999999998</v>
      </c>
      <c r="M50" s="26"/>
    </row>
    <row r="51" spans="1:13" ht="11.25" customHeight="1">
      <c r="A51" s="38"/>
      <c r="B51" s="38"/>
      <c r="C51" s="11"/>
      <c r="D51" s="39"/>
      <c r="E51" s="39"/>
      <c r="F51" s="39"/>
      <c r="G51" s="39"/>
      <c r="H51" s="39"/>
      <c r="I51" s="39"/>
      <c r="J51" s="39"/>
      <c r="K51" s="39"/>
      <c r="L51" s="39"/>
      <c r="M51" s="40"/>
    </row>
    <row r="52" spans="1:13" ht="20.25" customHeight="1">
      <c r="A52" s="41"/>
      <c r="B52" s="8" t="s">
        <v>63</v>
      </c>
      <c r="C52" s="6"/>
      <c r="D52" s="12"/>
      <c r="E52" s="12"/>
      <c r="F52" s="42"/>
      <c r="G52" s="42"/>
      <c r="H52" s="42"/>
      <c r="I52" s="42"/>
      <c r="J52" s="12"/>
      <c r="K52" s="42"/>
      <c r="L52" s="42"/>
      <c r="M52" s="42"/>
    </row>
    <row r="53" spans="1:13" ht="20.25" customHeight="1">
      <c r="A53" s="41"/>
      <c r="B53" s="8" t="s">
        <v>64</v>
      </c>
      <c r="C53" s="6"/>
      <c r="D53" s="12"/>
      <c r="E53" s="12"/>
      <c r="F53" s="42"/>
      <c r="G53" s="42"/>
      <c r="H53" s="42"/>
      <c r="I53" s="42"/>
      <c r="J53" s="12"/>
      <c r="K53" s="42"/>
      <c r="L53" s="42"/>
      <c r="M53" s="42"/>
    </row>
    <row r="54" spans="1:13" ht="20.25" customHeight="1">
      <c r="A54" s="41"/>
      <c r="B54" s="8" t="s">
        <v>65</v>
      </c>
      <c r="C54" s="6"/>
      <c r="D54" s="12"/>
      <c r="E54" s="12"/>
      <c r="F54" s="42"/>
      <c r="G54" s="42"/>
      <c r="H54" s="42"/>
      <c r="I54" s="42"/>
      <c r="J54" s="12"/>
      <c r="K54" s="42"/>
      <c r="L54" s="42"/>
      <c r="M54" s="42"/>
    </row>
    <row r="55" spans="1:14" ht="18.75" customHeight="1">
      <c r="A55" s="41"/>
      <c r="B55" s="8" t="s">
        <v>76</v>
      </c>
      <c r="C55" s="6"/>
      <c r="D55" s="12"/>
      <c r="E55" s="12"/>
      <c r="F55" s="42"/>
      <c r="G55" s="42"/>
      <c r="H55" s="42"/>
      <c r="I55" s="42"/>
      <c r="J55" s="12"/>
      <c r="K55" s="42"/>
      <c r="L55" s="42"/>
      <c r="M55" s="42"/>
      <c r="N55" s="43"/>
    </row>
    <row r="56" spans="1:13" ht="18" customHeight="1">
      <c r="A56" s="41"/>
      <c r="B56" s="7"/>
      <c r="C56" s="6"/>
      <c r="D56" s="12"/>
      <c r="E56" s="12"/>
      <c r="F56" s="42"/>
      <c r="G56" s="42"/>
      <c r="H56" s="42"/>
      <c r="I56" s="42"/>
      <c r="J56" s="12"/>
      <c r="K56" s="42"/>
      <c r="L56" s="42"/>
      <c r="M56" s="42"/>
    </row>
    <row r="57" spans="1:13" ht="12.75">
      <c r="A57" s="41"/>
      <c r="B57" s="3"/>
      <c r="C57" s="4"/>
      <c r="D57" s="44"/>
      <c r="E57" s="44"/>
      <c r="F57" s="44"/>
      <c r="G57" s="42"/>
      <c r="H57" s="42"/>
      <c r="I57" s="42"/>
      <c r="J57" s="42"/>
      <c r="K57" s="42"/>
      <c r="L57" s="42"/>
      <c r="M57" s="42"/>
    </row>
    <row r="58" spans="1:13" ht="12.75">
      <c r="A58" s="41"/>
      <c r="B58" s="3"/>
      <c r="C58" s="4"/>
      <c r="D58" s="40"/>
      <c r="E58" s="40"/>
      <c r="F58" s="40"/>
      <c r="G58" s="42"/>
      <c r="H58" s="42"/>
      <c r="I58" s="42"/>
      <c r="J58" s="42"/>
      <c r="K58" s="42"/>
      <c r="L58" s="42"/>
      <c r="M58" s="42"/>
    </row>
    <row r="59" spans="1:13" ht="12.75">
      <c r="A59" s="41"/>
      <c r="B59" s="4"/>
      <c r="C59" s="4"/>
      <c r="D59" s="40"/>
      <c r="E59" s="40"/>
      <c r="F59" s="40"/>
      <c r="G59" s="42"/>
      <c r="H59" s="42"/>
      <c r="I59" s="42"/>
      <c r="J59" s="42"/>
      <c r="K59" s="42"/>
      <c r="L59" s="42"/>
      <c r="M59" s="42"/>
    </row>
    <row r="60" spans="1:13" ht="12.75">
      <c r="A60" s="41"/>
      <c r="B60" s="4"/>
      <c r="C60" s="4"/>
      <c r="D60" s="40"/>
      <c r="E60" s="40"/>
      <c r="F60" s="40"/>
      <c r="G60" s="42"/>
      <c r="H60" s="42"/>
      <c r="I60" s="42"/>
      <c r="J60" s="42"/>
      <c r="K60" s="42"/>
      <c r="L60" s="42"/>
      <c r="M60" s="42"/>
    </row>
    <row r="61" spans="1:13" ht="12.75">
      <c r="A61" s="41"/>
      <c r="B61" s="4"/>
      <c r="C61" s="4"/>
      <c r="D61" s="40"/>
      <c r="E61" s="40"/>
      <c r="F61" s="40"/>
      <c r="G61" s="42"/>
      <c r="H61" s="42"/>
      <c r="I61" s="42"/>
      <c r="J61" s="42"/>
      <c r="K61" s="42"/>
      <c r="L61" s="42"/>
      <c r="M61" s="42"/>
    </row>
    <row r="62" spans="1:13" ht="12.75">
      <c r="A62" s="41"/>
      <c r="B62" s="4"/>
      <c r="C62" s="4"/>
      <c r="D62" s="40"/>
      <c r="E62" s="40"/>
      <c r="F62" s="40"/>
      <c r="G62" s="42"/>
      <c r="H62" s="42"/>
      <c r="I62" s="42"/>
      <c r="J62" s="42"/>
      <c r="K62" s="42"/>
      <c r="L62" s="42"/>
      <c r="M62" s="42"/>
    </row>
    <row r="63" spans="1:13" ht="12.75">
      <c r="A63" s="41"/>
      <c r="B63" s="4"/>
      <c r="C63" s="4"/>
      <c r="D63" s="40"/>
      <c r="E63" s="40"/>
      <c r="F63" s="40"/>
      <c r="G63" s="42"/>
      <c r="H63" s="42"/>
      <c r="I63" s="42"/>
      <c r="J63" s="42"/>
      <c r="K63" s="42"/>
      <c r="L63" s="42"/>
      <c r="M63" s="42"/>
    </row>
    <row r="64" spans="1:13" ht="12.75">
      <c r="A64" s="41"/>
      <c r="B64" s="4"/>
      <c r="C64" s="4"/>
      <c r="D64" s="40"/>
      <c r="E64" s="40"/>
      <c r="F64" s="40"/>
      <c r="G64" s="42"/>
      <c r="H64" s="42"/>
      <c r="I64" s="42"/>
      <c r="J64" s="42"/>
      <c r="K64" s="42"/>
      <c r="L64" s="42"/>
      <c r="M64" s="42"/>
    </row>
    <row r="65" spans="1:13" ht="12.75">
      <c r="A65" s="41"/>
      <c r="B65" s="4"/>
      <c r="C65" s="4"/>
      <c r="D65" s="40"/>
      <c r="E65" s="40"/>
      <c r="F65" s="40"/>
      <c r="G65" s="42"/>
      <c r="H65" s="42"/>
      <c r="I65" s="42"/>
      <c r="J65" s="42"/>
      <c r="K65" s="42"/>
      <c r="L65" s="42"/>
      <c r="M65" s="42"/>
    </row>
    <row r="66" spans="1:13" ht="12.75">
      <c r="A66" s="41"/>
      <c r="B66" s="4"/>
      <c r="C66" s="4"/>
      <c r="D66" s="40"/>
      <c r="E66" s="40"/>
      <c r="F66" s="40"/>
      <c r="G66" s="42"/>
      <c r="H66" s="42"/>
      <c r="I66" s="42"/>
      <c r="J66" s="42"/>
      <c r="K66" s="42"/>
      <c r="L66" s="42"/>
      <c r="M66" s="42"/>
    </row>
    <row r="67" spans="1:13" ht="12.75">
      <c r="A67" s="41"/>
      <c r="B67" s="4"/>
      <c r="C67" s="4"/>
      <c r="D67" s="40"/>
      <c r="E67" s="40"/>
      <c r="F67" s="40"/>
      <c r="G67" s="42"/>
      <c r="H67" s="42"/>
      <c r="I67" s="42"/>
      <c r="J67" s="42"/>
      <c r="K67" s="42"/>
      <c r="L67" s="42"/>
      <c r="M67" s="42"/>
    </row>
    <row r="68" spans="1:13" ht="12.75">
      <c r="A68" s="41"/>
      <c r="B68" s="4"/>
      <c r="C68" s="4"/>
      <c r="D68" s="40"/>
      <c r="E68" s="40"/>
      <c r="F68" s="40"/>
      <c r="G68" s="42"/>
      <c r="H68" s="42"/>
      <c r="I68" s="42"/>
      <c r="J68" s="42"/>
      <c r="K68" s="42"/>
      <c r="L68" s="42"/>
      <c r="M68" s="42"/>
    </row>
    <row r="69" spans="1:13" ht="12.75">
      <c r="A69" s="41"/>
      <c r="B69" s="4"/>
      <c r="C69" s="4"/>
      <c r="D69" s="40"/>
      <c r="E69" s="40"/>
      <c r="F69" s="40"/>
      <c r="G69" s="42"/>
      <c r="H69" s="42"/>
      <c r="I69" s="42"/>
      <c r="J69" s="42"/>
      <c r="K69" s="42"/>
      <c r="L69" s="42"/>
      <c r="M69" s="42"/>
    </row>
    <row r="70" spans="1:13" ht="12.75">
      <c r="A70" s="41"/>
      <c r="B70" s="4"/>
      <c r="C70" s="4"/>
      <c r="D70" s="40"/>
      <c r="E70" s="40"/>
      <c r="F70" s="40"/>
      <c r="G70" s="42"/>
      <c r="H70" s="42"/>
      <c r="I70" s="42"/>
      <c r="J70" s="42"/>
      <c r="K70" s="42"/>
      <c r="L70" s="42"/>
      <c r="M70" s="42"/>
    </row>
    <row r="71" spans="1:13" ht="12.75">
      <c r="A71" s="41"/>
      <c r="B71" s="4"/>
      <c r="C71" s="4"/>
      <c r="D71" s="40"/>
      <c r="E71" s="40"/>
      <c r="F71" s="40"/>
      <c r="G71" s="42"/>
      <c r="H71" s="42"/>
      <c r="I71" s="42"/>
      <c r="J71" s="42"/>
      <c r="K71" s="42"/>
      <c r="L71" s="42"/>
      <c r="M71" s="42"/>
    </row>
    <row r="72" spans="1:13" ht="12.75">
      <c r="A72" s="41"/>
      <c r="B72" s="4"/>
      <c r="C72" s="4"/>
      <c r="D72" s="40"/>
      <c r="E72" s="40"/>
      <c r="F72" s="40"/>
      <c r="G72" s="42"/>
      <c r="H72" s="42"/>
      <c r="I72" s="42"/>
      <c r="J72" s="42"/>
      <c r="K72" s="42"/>
      <c r="L72" s="42"/>
      <c r="M72" s="42"/>
    </row>
    <row r="73" spans="1:13" ht="12.75">
      <c r="A73" s="41"/>
      <c r="B73" s="4"/>
      <c r="C73" s="4"/>
      <c r="D73" s="40"/>
      <c r="E73" s="40"/>
      <c r="F73" s="40"/>
      <c r="G73" s="42"/>
      <c r="H73" s="42"/>
      <c r="I73" s="42"/>
      <c r="J73" s="42"/>
      <c r="K73" s="42"/>
      <c r="L73" s="42"/>
      <c r="M73" s="42"/>
    </row>
    <row r="74" spans="1:13" ht="12.75">
      <c r="A74" s="41"/>
      <c r="B74" s="4"/>
      <c r="C74" s="4"/>
      <c r="D74" s="40"/>
      <c r="E74" s="40"/>
      <c r="F74" s="40"/>
      <c r="G74" s="42"/>
      <c r="H74" s="42"/>
      <c r="I74" s="42"/>
      <c r="J74" s="42"/>
      <c r="K74" s="42"/>
      <c r="L74" s="42"/>
      <c r="M74" s="42"/>
    </row>
    <row r="75" spans="1:13" ht="12.75">
      <c r="A75" s="41"/>
      <c r="B75" s="4"/>
      <c r="C75" s="4"/>
      <c r="D75" s="42"/>
      <c r="E75" s="42"/>
      <c r="F75" s="42"/>
      <c r="G75" s="42"/>
      <c r="H75" s="42"/>
      <c r="I75" s="42"/>
      <c r="J75" s="42"/>
      <c r="K75" s="42"/>
      <c r="L75" s="42"/>
      <c r="M75" s="42"/>
    </row>
    <row r="76" spans="2:3" ht="12.75">
      <c r="B76" s="2"/>
      <c r="C76" s="2"/>
    </row>
    <row r="77" ht="12.75">
      <c r="C77" s="2"/>
    </row>
    <row r="78" ht="12.75">
      <c r="C78" s="2"/>
    </row>
    <row r="79" ht="12.75">
      <c r="C79" s="2"/>
    </row>
  </sheetData>
  <sheetProtection/>
  <mergeCells count="26">
    <mergeCell ref="J6:M6"/>
    <mergeCell ref="J7:M7"/>
    <mergeCell ref="B10:M10"/>
    <mergeCell ref="C12:C14"/>
    <mergeCell ref="B12:B14"/>
    <mergeCell ref="D12:F12"/>
    <mergeCell ref="H13:I13"/>
    <mergeCell ref="J13:J14"/>
    <mergeCell ref="K13:L13"/>
    <mergeCell ref="A47:M47"/>
    <mergeCell ref="G12:I12"/>
    <mergeCell ref="J12:L12"/>
    <mergeCell ref="M12:M14"/>
    <mergeCell ref="G13:G14"/>
    <mergeCell ref="D13:D14"/>
    <mergeCell ref="E13:F13"/>
    <mergeCell ref="J2:M2"/>
    <mergeCell ref="J3:M3"/>
    <mergeCell ref="J4:M4"/>
    <mergeCell ref="L1:M1"/>
    <mergeCell ref="A12:A14"/>
    <mergeCell ref="A16:M16"/>
    <mergeCell ref="E6:F6"/>
    <mergeCell ref="E7:F7"/>
    <mergeCell ref="E8:F8"/>
    <mergeCell ref="L5:M5"/>
  </mergeCells>
  <printOptions/>
  <pageMargins left="0.5905511811023623" right="0.31496062992125984" top="0.7874015748031497" bottom="0.5905511811023623" header="0" footer="0"/>
  <pageSetup fitToHeight="0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pln_suhova</dc:creator>
  <cp:keywords/>
  <dc:description/>
  <cp:lastModifiedBy>fin_lezina</cp:lastModifiedBy>
  <cp:lastPrinted>2019-09-04T08:49:37Z</cp:lastPrinted>
  <dcterms:created xsi:type="dcterms:W3CDTF">2010-11-24T09:47:44Z</dcterms:created>
  <dcterms:modified xsi:type="dcterms:W3CDTF">2019-09-06T07:42:23Z</dcterms:modified>
  <cp:category/>
  <cp:version/>
  <cp:contentType/>
  <cp:contentStatus/>
</cp:coreProperties>
</file>